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tal\Downloads\"/>
    </mc:Choice>
  </mc:AlternateContent>
  <xr:revisionPtr revIDLastSave="0" documentId="13_ncr:1_{E38365FC-BA60-432F-A094-015AE3A15D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FilterDatabase_0" localSheetId="0">#REF!</definedName>
    <definedName name="_FilterDatabase_0_0" localSheetId="0">#REF!</definedName>
    <definedName name="_FilterDatabase_0_0_0" localSheetId="0">#REF!</definedName>
    <definedName name="_xlnm._FilterDatabase" localSheetId="0" hidden="1">Лист1!$A$2:$D$146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74" i="1" l="1"/>
  <c r="B21" i="1" l="1"/>
  <c r="B120" i="1"/>
  <c r="B134" i="1"/>
  <c r="B11" i="1" l="1"/>
  <c r="B6" i="1"/>
  <c r="B52" i="1"/>
  <c r="B118" i="1"/>
  <c r="B109" i="1"/>
  <c r="B55" i="1"/>
  <c r="B44" i="1"/>
  <c r="B43" i="1"/>
  <c r="B51" i="1" l="1"/>
  <c r="B7" i="1"/>
  <c r="B112" i="1" l="1"/>
  <c r="B31" i="1" l="1"/>
  <c r="B105" i="1" l="1"/>
  <c r="B40" i="1"/>
  <c r="B82" i="1" l="1"/>
  <c r="B138" i="1"/>
  <c r="B79" i="1"/>
  <c r="B33" i="1" l="1"/>
  <c r="B54" i="1" l="1"/>
  <c r="B66" i="1"/>
  <c r="B133" i="1" l="1"/>
  <c r="B122" i="1"/>
  <c r="B80" i="1"/>
  <c r="B34" i="1"/>
  <c r="B59" i="1" l="1"/>
  <c r="B61" i="1"/>
  <c r="B57" i="1"/>
  <c r="B90" i="1" l="1"/>
  <c r="B46" i="1"/>
  <c r="B37" i="1"/>
  <c r="B64" i="1" l="1"/>
  <c r="B106" i="1" l="1"/>
  <c r="B30" i="1"/>
  <c r="B29" i="1"/>
  <c r="B25" i="1"/>
  <c r="B20" i="1"/>
  <c r="B42" i="1" l="1"/>
  <c r="B38" i="1"/>
  <c r="B32" i="1"/>
  <c r="B92" i="1" l="1"/>
  <c r="B119" i="1" l="1"/>
  <c r="B58" i="1"/>
  <c r="B98" i="1" l="1"/>
  <c r="B101" i="1"/>
  <c r="B85" i="1"/>
  <c r="B17" i="1" l="1"/>
  <c r="B113" i="1" l="1"/>
  <c r="B102" i="1" l="1"/>
  <c r="B75" i="1"/>
  <c r="B111" i="1" l="1"/>
  <c r="B132" i="1" l="1"/>
  <c r="B141" i="1" l="1"/>
  <c r="B140" i="1"/>
  <c r="B84" i="1" l="1"/>
  <c r="B146" i="1" l="1"/>
  <c r="B104" i="1"/>
  <c r="B97" i="1" l="1"/>
  <c r="B73" i="1"/>
  <c r="B56" i="1" l="1"/>
  <c r="B19" i="1"/>
  <c r="B13" i="1" l="1"/>
  <c r="B115" i="1" l="1"/>
  <c r="B110" i="1"/>
  <c r="B35" i="1" l="1"/>
  <c r="B36" i="1"/>
  <c r="B103" i="1" l="1"/>
  <c r="B72" i="1" l="1"/>
  <c r="B70" i="1" l="1"/>
  <c r="B108" i="1" l="1"/>
  <c r="B107" i="1"/>
  <c r="B62" i="1" l="1"/>
  <c r="B50" i="1" l="1"/>
</calcChain>
</file>

<file path=xl/sharedStrings.xml><?xml version="1.0" encoding="utf-8"?>
<sst xmlns="http://schemas.openxmlformats.org/spreadsheetml/2006/main" count="161" uniqueCount="149">
  <si>
    <t>кол-во, т.</t>
  </si>
  <si>
    <t>ст 20 шестигранник 8 ГОСТ 1050, ГОСТ 8560, h11, гр.В, ТВ1, нагартов., н/д</t>
  </si>
  <si>
    <t>ст 45 круг 53 ГОСТ 1050, ГОСТ 7417, h11, гр.В, нагартов., н/д, экспорт</t>
  </si>
  <si>
    <t>Наименование</t>
  </si>
  <si>
    <t>ст 40ХН круг 30 ГОСТ 4543, ГОСТ 2590, В1, 2ГП, отжиг, н/д</t>
  </si>
  <si>
    <t>ст 20ХГСА круг 140 ГОСТ 4543, ГОСТ 2590, В1, 2ГП, н/д</t>
  </si>
  <si>
    <t>длина, м.</t>
  </si>
  <si>
    <t>цена продажи без НДС, руб./т.</t>
  </si>
  <si>
    <t>ст 65Г лента 1,6х17 мм ГОСТ 14959, ТУ 14-11-245-88, бунты</t>
  </si>
  <si>
    <t>ст 60 круг 42 ГОСТ 1050, ГОСТ 2590, В1, 2ГП, н/д</t>
  </si>
  <si>
    <t>ст 10 круг 10 ГОСТ 1050, ГОСТ 2590, В1, 3ГП, отжиг, М1, н/д</t>
  </si>
  <si>
    <t>БрАЖ 9-4 круг 120</t>
  </si>
  <si>
    <t>БрОЦ 4-4-14 круг 200</t>
  </si>
  <si>
    <t>Л63 круг 30</t>
  </si>
  <si>
    <t>ст АС40 круг 30 ГОСТ 1414, ГОСТ 7417, h11, гр.В, нагартов., н/д</t>
  </si>
  <si>
    <t>ст 10 круг 10 ГОСТ 1050, ГОСТ 2590, В1, 3ГП, отжиг, М1, РТ-Техприёмка, н/д</t>
  </si>
  <si>
    <t>ст 10 круг 25 ГОСТ 1050, ГОСТ 2590, В1, 3ГП, отжиг, М1, РТ-Техприёмка, н/д</t>
  </si>
  <si>
    <t>ст 10 круг 24 ГОСТ 1050, ГОСТ 2590, В1, 3ГП, отжиг, М1, РТ-Техприёмка, н/д</t>
  </si>
  <si>
    <t>ст 35 круг 48 ГОСТ 1050, ГОСТ 2590, В1, 2ГП, н/д</t>
  </si>
  <si>
    <t>ст 40Х шестигранник 55 ГОСТ 4543, ГОСТ 2879, В1, 2ГП, м/д 7000</t>
  </si>
  <si>
    <t>ст 30ХГСА круг 60 ГОСТ 4543, ГОСТ 2590, В1, 2ГП, КМС2, РТ-Техприемка, н/д</t>
  </si>
  <si>
    <t>ст 30ХГСА круг 65 ГОСТ 4543, ГОСТ 2590, В1, 2ГП, II, н/д</t>
  </si>
  <si>
    <t>ст 38Х2МЮА круг 40 ГОСТ 4543, ГОСТ 2590, В1, 2ГП, н/д</t>
  </si>
  <si>
    <t>ст 55С2 круг 38 ГОСТ 14959, ГОСТ 2590, В1, 2ГП, кат.4Б, м/д 8000, экспорт</t>
  </si>
  <si>
    <t>ст 38ХС круг 90 ГОСТ 4543, ГОСТ 2590, В1, 2ГП, н/д, экспорт</t>
  </si>
  <si>
    <t>ст 38ХС круг 110 ГОСТ 4543, ГОСТ 2590, В1, 2ГП, н/д, экспорт</t>
  </si>
  <si>
    <t>ст 38ХС круг 50 ГОСТ 4543, ГОСТ 2590, В1, 2ГП, н/д, экспорт</t>
  </si>
  <si>
    <t>ст 30ХМА круг 170 ГОСТ 4543, ГОСТ 2590, В1, 2ГП, н/д</t>
  </si>
  <si>
    <t>ст35 труба горячедеформированная 114х22 ГОСТ 8731-74, ГОСТ 8732-78, гр.В, н/д</t>
  </si>
  <si>
    <t>дог.</t>
  </si>
  <si>
    <t>проволока 1,8 оцинк</t>
  </si>
  <si>
    <t>ст 38ХС круг 26,5 ГОСТ 4543, ГОСТ 7417, h11, гр.В, нагартов., н/д</t>
  </si>
  <si>
    <t>ст 45 полоса 12х20 ГОСТ 1050, ГОСТ 103, В1, 2ГП, М1, ТВ1, н/д</t>
  </si>
  <si>
    <t>ст 60С2А круг 22 ГОСТ 14959, ГОСТ 2590, В1, 2ГП, кат.4Б, м/д 6000</t>
  </si>
  <si>
    <t>ст 40ХН2МА круг 160 ГОСТ 4543, ГОСТ 2590, В1, 3ГП, КМС1, кл. крив. II, отжиг, н/д</t>
  </si>
  <si>
    <t>ст 60С2ХА полоса 6х50 ГОСТ 14959, ГОСТ 103, 2ГП, кат.3Б, н/д</t>
  </si>
  <si>
    <t>ст 60С2А круг 22 ГОСТ 14959, ГОСТ 2590, В1, 2ГП, кат.3В, отжиг, обточка, м/д 6000</t>
  </si>
  <si>
    <t>ст 55С2 круг 42 ГОСТ 14959, ГОСТ 2590, В1, 2ГП, кат.4Б, м/д 7000</t>
  </si>
  <si>
    <t>ст 38ХН3МА круг 52,1 ГОСТ 4543, ГОСТ 7417, h11, гр.Б, обточка, отжиг, м/д 3640</t>
  </si>
  <si>
    <t>ст 60С2А круг 16 ГОСТ 14959, ГОСТ 7417, h11, гр.В, нагарт., категория 4Б, н/д</t>
  </si>
  <si>
    <t>ст 45 полоса 32х50 ГОСТ 1050, ГОСТ 103, В1, 2ГП, М1, ТВ1, н/д</t>
  </si>
  <si>
    <t>2,6(5шт.)</t>
  </si>
  <si>
    <t>ст 20ХГСА круг 220 ГОСТ 4543, ГОСТ 2590, В1, 2ГП, н/д</t>
  </si>
  <si>
    <t>ст 3сп круг 14 ГОСТ 380, ГОСТ 535, ГОСТ 2590, В1, 3ГП, кат.3, РТ-Техприемка, н/д</t>
  </si>
  <si>
    <t>ст АС35Г2 шестигранник 50 ГОСТ 1414, ГОСТ 2879, В1, подгр. "в", н/д</t>
  </si>
  <si>
    <r>
      <t xml:space="preserve">ст АЦ40Х2АФ шестигранник полый 25 d 7.2 ТУ 14-1-5321-96, мех. св-ва </t>
    </r>
    <r>
      <rPr>
        <sz val="10"/>
        <rFont val="Times New Roman"/>
        <family val="1"/>
        <charset val="204"/>
      </rPr>
      <t>I</t>
    </r>
    <r>
      <rPr>
        <sz val="10"/>
        <rFont val="Arial"/>
        <family val="2"/>
        <charset val="204"/>
      </rPr>
      <t xml:space="preserve"> вариант</t>
    </r>
  </si>
  <si>
    <t>ст 70Г круг 80 ГОСТ 14959, ГОСТ 2590, В1, 2ГП, кат.4, н/д</t>
  </si>
  <si>
    <t>ст С-55 круг 30 ГОСТ В10230, ГОСТ 7417, h11, гр.В, нагартов., н/д</t>
  </si>
  <si>
    <t>ст 45Х круг 220 ГОСТ 4543, ГОСТ 2590, В1, 3ГП, н/д</t>
  </si>
  <si>
    <t>ст ШХ15-В круг 10,5 ГОСТ 801, ГОСТ 7417, ОХ, отжиг, h11, мотки/бунты</t>
  </si>
  <si>
    <t>ст 40Х13 круг 75 ГОСТ 5949, ГОСТ 2590, В1, 3ГП, ТО, н/д</t>
  </si>
  <si>
    <t>ст 40Х13 круг 80 ГОСТ 5949, ГОСТ 2590, В1, 3ГП, ТО, н/д</t>
  </si>
  <si>
    <t>ст 40Х13 круг 115 ГОСТ 5949, ГОСТ 2590, В1, 3ГП, ТО, н/д</t>
  </si>
  <si>
    <t>ст 40Х13 круг 90 ГОСТ 5949, ГОСТ 2590, В1, 3ГП, ТО, н/д</t>
  </si>
  <si>
    <t>ст 40Х13 круг 42 ГОСТ 5949, ГОСТ 2590, В1, 3ГП, ТО, н/д</t>
  </si>
  <si>
    <t>ст 60С2А круг 68 ГОСТ 14959, ГОСТ 2590, В1, 2ГП, кат.4Б, н/д</t>
  </si>
  <si>
    <t>ст 08Х18Н10Т круг 25 ГОСТ 5949, ГОСТ 2590, В1, 3ГП, ТО, н/д</t>
  </si>
  <si>
    <t>ст 45 заготовка квадратная 100 ГОСТ 1050, ТУ 14-1-4492, к/д 2300</t>
  </si>
  <si>
    <t>ст 45 шестигранник 26 ГОСТ 1050, ГОСТ 2879, В1, 2ГП, УЗК, 5300-5400мм</t>
  </si>
  <si>
    <t>ст 3сп2 полоса 12х45 ГОСТ 535, ГОСТ 103, В1, 2ГП, н/д</t>
  </si>
  <si>
    <t>ст 30ХМА круг 160 ГОСТ 4543, ГОСТ 2590, В1, 3ГП, н/д</t>
  </si>
  <si>
    <t>ст С-60 круг 135 ГОСТ В10230, ГОСТ 2590, 2ГП, обточка, экспорт, н/д</t>
  </si>
  <si>
    <t>5,0-6,0</t>
  </si>
  <si>
    <t>ст 40ХН2МА круг 50 ГОСТ 4543, ГОСТ 2590, В1, 2ГП, ТО, н/д</t>
  </si>
  <si>
    <t>ст 38ХМ круг 230 ГОСТ 4543, ГОСТ 2590, В1, 2ГП, УЗК, н/д</t>
  </si>
  <si>
    <t>1шт.</t>
  </si>
  <si>
    <t>ст 30ХМА круг 19 ГОСТ 4543, ГОСТ 2590, В1, 2ГП, н/д</t>
  </si>
  <si>
    <t>ст 30ХМА круг 22 ГОСТ 4543, ГОСТ 2590, В1, 2ГП, н/д</t>
  </si>
  <si>
    <t>ст 30ХМА круг 25 ГОСТ 4543, ГОСТ 2590, В1, 2ГП, н/д</t>
  </si>
  <si>
    <t>ст 30ХМА круг 34 ГОСТ 4543, ГОСТ 2590, В1, 2ГП, н/д</t>
  </si>
  <si>
    <t>2,5(1шт.)</t>
  </si>
  <si>
    <t>ст 60С2Г круг 22 ГОСТ 14959, ГОСТ 2590, В1, 2ГП, кат.4Б, к/д 1320</t>
  </si>
  <si>
    <t>ст 08Х18Н10Т круг 36 ГОСТ 5949, ГОСТ 2590, В1, 3ГП, М1, н/д</t>
  </si>
  <si>
    <t>6,10-6,30(19шт.)</t>
  </si>
  <si>
    <t>ст 65С2ГВА(65С2ВА) круг 40 ГОСТ 14959, ГОСТ 2590, 2ГП, 4Б, н/д</t>
  </si>
  <si>
    <t>ст 3сп2 полоса 14х55 ГОСТ 535, ГОСТ 103, В1, 2ГП, н/д</t>
  </si>
  <si>
    <t>ст 3сп2 полоса 40х70 ГОСТ 535, ГОСТ 103, В1, 2ГП, н/д</t>
  </si>
  <si>
    <t>ст 20ХН2М круг 190 ГОСТ 4543, ГОСТ 2590, В1, 2ГП, н/д</t>
  </si>
  <si>
    <t>ст 12Х13 круг 30 ГОСТ 5949, ГОСТ 2590</t>
  </si>
  <si>
    <t>2,9-3,0(2шт.)</t>
  </si>
  <si>
    <t>ст 45 круг 16 ГОСТ 1050, ГОСТ 7417, h11, гр.В, нагартов., н/д</t>
  </si>
  <si>
    <t>ст 20Х квадрат 12 ГОСТ 4543, ГОСТ 2590, 2ГП, н/д</t>
  </si>
  <si>
    <t>ст 38ХС круг 10 ГОСТ 4543, ГОСТ 7417, h11, гр.В, нагартов., н/д</t>
  </si>
  <si>
    <t>ст 38ХС круг 11,5 ГОСТ 4543, ГОСТ 7417, h11, гр.В, нагартов., н/д</t>
  </si>
  <si>
    <t>ст 38ХС круг 28 ГОСТ 4543, ГОСТ 7417, h11, гр.В, нагартов., н/д</t>
  </si>
  <si>
    <t>ст 38ХС круг 36 ГОСТ 4543, ГОСТ 7417, h11, гр.В, нагартов., н/д</t>
  </si>
  <si>
    <t>ст 38ХС шестигранник 12 ГОСТ 4543, ГОСТ 8560, h11, гр.В, нагартов., н/д</t>
  </si>
  <si>
    <t>ст 38ХС круг 22 ГОСТ 4543, ГОСТ 7417, h11, гр.В, нагартов., н/д</t>
  </si>
  <si>
    <t>ст 38ХС круг 25 ГОСТ 4543, ГОСТ 7417, h11, гр.В, нагартов., н/д</t>
  </si>
  <si>
    <t>ст 38ХС круг 27 ГОСТ 4543, ГОСТ 7417, h11, гр.В, нагартов., н/д</t>
  </si>
  <si>
    <t>ст 38ХС круг 30 ГОСТ 4543, ГОСТ 7417, h11, гр.В, нагартов., н/д</t>
  </si>
  <si>
    <t>ст 38ХС шестигранник 19 ГОСТ 4543, ГОСТ 8560, h11, гр.В, нагартов., н/д</t>
  </si>
  <si>
    <t>ст 38ХС шестигранник 36 ГОСТ 4543, ГОСТ 8560, h11, гр.В, нагартов., н/д</t>
  </si>
  <si>
    <t>ст 20Х круг 40 ГОСТ 4543, ГОСТ 7417, h11, гр.В, нагартов., н/д</t>
  </si>
  <si>
    <t>ст 20Х2Н4А шестигранник 27 ГОСТ 4543, ГОСТ 8560, h11, гр.В, нагартов., н/д</t>
  </si>
  <si>
    <t>ст 20Х2Н4А шестигранник 36 ГОСТ 4543, ГОСТ 8560, h11, гр.В, нагартов., н/д</t>
  </si>
  <si>
    <t>ст 20Х2Н4А круг 20 ГОСТ 4543, ГОСТ 7417, h11, гр.В, нагартов., н/д</t>
  </si>
  <si>
    <t>ст 70С3А круг 35 ГОСТ 14959, ГОСТ 2590, В1, 2ГП, отжиг, кат.4, м/д 6000</t>
  </si>
  <si>
    <t>ст 3Х3М3Ф 95 ГОСТ 5950, ГОСТ 2590, В1, отжиг, кривизна кл.2, подгр.б, 3ГП, н/д</t>
  </si>
  <si>
    <t>ст 35 круг 48 ГОСТ 1050, ГОСТ 2590, В1, 2ГП, М1, ТВ1, м/д 6000</t>
  </si>
  <si>
    <t>ст 35 круг 23 ГОСТ 1050, ГОСТ 2590, В1, 2ГП, М1, м/д 6000</t>
  </si>
  <si>
    <t>ст 13ХФА круг 50 ГОСТ 4543, ГОСТ 2590, В1, 2ГП, н/д</t>
  </si>
  <si>
    <t>ст 15ХМ круг 40 ГОСТ 4543, ГОСТ 2590, В1, 2ГП, н/д</t>
  </si>
  <si>
    <t>ст 15ХМ круг 250 ГОСТ 4543, ГОСТ 2590, В1, 2ГП, н/д</t>
  </si>
  <si>
    <t>ст 20ЮЧ круг 200 ТС 135-124-2014, ГОСТ 2590, В1, 2ГП, н/д</t>
  </si>
  <si>
    <t>ст 20ЮЧ круг 210 ТС 135-124-2014, ГОСТ 2590, В1, 2ГП, н/д</t>
  </si>
  <si>
    <t>3,0м</t>
  </si>
  <si>
    <t>ст 5ХНМ круг 80 ГОСТ 5950, ГОСТ 2590, В1, 2ГП, отжиг, н/д</t>
  </si>
  <si>
    <t>ст 20 круг 200 ГОСТ 1050, ГОСТ 2590, В1, 2ГП, к/д 1620</t>
  </si>
  <si>
    <t>ст 45 круг 13 ГОСТ 1050, ГОСТ 2590, В1, 3ГП, отжиг, н/д</t>
  </si>
  <si>
    <t>ст 38ХС шестигранник 24 ГОСТ 4543, ГОСТ 8560, h11, гр.В, нагартов., н/д</t>
  </si>
  <si>
    <t>ст 38ХС шестигранник 46 ГОСТ 4543, ГОСТ 8560, h11, гр.В, нагартов., н/д</t>
  </si>
  <si>
    <t>ст 12Х2Н4А круг 10,2 ГОСТ 4543, ГОСТ 7417, h11, гр.В, нагартов., н/д</t>
  </si>
  <si>
    <t>ст 20Х2Н4А круг 15 ГОСТ 4543, ГОСТ 7417, h11, гр.В, нагартов., н/д</t>
  </si>
  <si>
    <t>ст 20Х2Н4А круг 23 ГОСТ 4543, ГОСТ 7417, h11, гр.В, нагартов., н/д</t>
  </si>
  <si>
    <t>ст 20Х2Н4А круг 28 ГОСТ 4543, ГОСТ 7417, h11, гр.В, нагартов., н/д</t>
  </si>
  <si>
    <t>ст 20Х2Н4А круг 32 ГОСТ 4543, ГОСТ 7417, h11, гр.В, нагартов., н/д</t>
  </si>
  <si>
    <t>ст 5ХНМ круг 160 ГОСТ 5950, ГОСТ 2590, В1, 2ГП, отжиг, н/д</t>
  </si>
  <si>
    <t>ст 9ХС круг 70 ГОСТ 5950, ГОСТ 2590, В1, 2ГП, отжиг, н/д</t>
  </si>
  <si>
    <t>ст 9ХС круг 150 ГОСТ 5950, ГОСТ 2590, В1, 2ГП, отжиг, н/д</t>
  </si>
  <si>
    <t>ст У10А круг 250 ГОСТ 1435, ГОСТ 2590, В1, 2ГП, без отжига, н/д</t>
  </si>
  <si>
    <t>ст У8А круг 16 ГОСТ 1435, ГОСТ 2590, В1, 2ГП, без отжига, н/д</t>
  </si>
  <si>
    <t>ст У8А круг 30 ГОСТ 1435, ГОСТ 2590, В1, 2ГП, без отжига, н/д</t>
  </si>
  <si>
    <t>ст У8А круг 100 ГОСТ 1435, ГОСТ 2590, В1, 2ГП, без отжига, н/д</t>
  </si>
  <si>
    <t>ст У8А круг 90 ГОСТ 1435, ГОСТ 2590, В1, 2ГП, отжиг, н/д</t>
  </si>
  <si>
    <t>ст ШХ15-В круг 30 ГОСТ 801, ГОСТ 2590, В1, ОГ, без отжига, н/д</t>
  </si>
  <si>
    <t>ст ШХ15-В круг 150 ГОСТ 801, ГОСТ 2590, В1, ОГ, без отжига, н/д</t>
  </si>
  <si>
    <t>ст ШХ15-В круг 180 ГОСТ 801, ГОСТ 2590, В1, ОГ, без отжига, н/д</t>
  </si>
  <si>
    <t>ст ШХ15-В круг 200 ГОСТ 801, ГОСТ 2590, В1, ОГ, без отжига, н/д</t>
  </si>
  <si>
    <t>ст 38Х2Н2МА круг 150 ГОСТ 4543, ГОСТ 2590, В1, 2ГП, н/д</t>
  </si>
  <si>
    <t>5,2-5,3м</t>
  </si>
  <si>
    <t>5,2м</t>
  </si>
  <si>
    <t>ст 40Х13 круг 25 ГОСТ 5949, ГОСТ 2590, В1, 3ГП, ТО, н/д</t>
  </si>
  <si>
    <t>ст 38ХМА круг 50 ГОСТ 4543, ГОСТ 2590, В1, 2ГП, н/д</t>
  </si>
  <si>
    <t>ст 38ХМА круг 60 ГОСТ 4543, ГОСТ 2590, В1, 2ГП, н/д</t>
  </si>
  <si>
    <t>ст 40Х круг 60 ГОСТ 4543, ГОСТ 2590, В1, 2ГП, н/д</t>
  </si>
  <si>
    <t>2,8-2,9(2шт.)</t>
  </si>
  <si>
    <t>ст АС14 шестигранник 13 ГОСТ 1414, ГОСТ 8560, h11, гр.В, нагартов., н/д</t>
  </si>
  <si>
    <t>ст 35Х3НМ круг 140 ГОСТ В10230-75, ГОСТ 2590, В1, 2ГП, н/д</t>
  </si>
  <si>
    <t>ст 40Х круг 250 ГОСТ 4543, ГОСТ 2590, В1, 2ГП, н/д</t>
  </si>
  <si>
    <t>ст 5ХВ2СФ круг 30 ГОСТ 5950, ГОСТ 2590, В1, 2ГП, отжиг, н/д</t>
  </si>
  <si>
    <t>3,1(2шт.)</t>
  </si>
  <si>
    <t>ст ШХ15-В круг 34 ГОСТ 801, ГОСТ 2590, В1, ОГ, без отжига, н/д</t>
  </si>
  <si>
    <t>ст 70Г круг 80 ГОСТ 14959, ГОСТ 2590, В1, 2ГП, кат.4Б, м/д 3300</t>
  </si>
  <si>
    <t>ст 40Х круг 14 ГОСТ 4543, ГОСТ 7417, h11, гр.В, отжиг, н/д</t>
  </si>
  <si>
    <t>ст 40Х шестигранник 22 ГОСТ 4543, ГОСТ 8560, h11, гр.В, отжиг, н/д</t>
  </si>
  <si>
    <t>ст 20 круг 140 ГОСТ 1050, ГОСТ 2590, В1, 2ГП, М1, ТВ1, УЗК, н/д</t>
  </si>
  <si>
    <t>ст 20ХГСА круг 270 ГОСТ 4543, ГОСТ 2590, В1, 2ГП, н/д</t>
  </si>
  <si>
    <t>ст 30ХГСА круг 110 ГОСТ 4543, ГОСТ 2590, В1, 2ГП, н/д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</si>
</sst>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 * #,##0.00\ ;\ * \(#,##0.00\);\ * \-#\ ;@\ "/>
    <numFmt numFmtId="165" formatCode="0.000"/>
    <numFmt numFmtId="166" formatCode="0.0"/>
  </numFmts>
  <fonts count="9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  <font>
      <sz val="11"/>
      <color rgb="FF9C6500"/>
      <name val="Calibri"/>
      <family val="2"/>
      <charset val="204"/>
    </font>
    <font>
      <i/>
      <sz val="11"/>
      <color rgb="FF7F7F7F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rgb="FFFFFF99"/>
      </patternFill>
    </fill>
    <fill>
      <patternFill patternType="solid">
        <fgColor theme="0"/>
        <bgColor rgb="FFFFFFCC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4" fontId="2" fillId="0" borderId="0" applyBorder="0" applyProtection="0"/>
    <xf numFmtId="0" fontId="5" fillId="3" borderId="0" applyBorder="0" applyProtection="0"/>
    <xf numFmtId="0" fontId="6" fillId="0" borderId="0" applyNumberFormat="0" applyFill="0" applyBorder="0" applyAlignment="0" applyProtection="0"/>
  </cellStyleXfs>
  <cellXfs count="6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3" fontId="0" fillId="2" borderId="0" xfId="0" applyNumberFormat="1" applyFill="1"/>
    <xf numFmtId="0" fontId="3" fillId="2" borderId="0" xfId="0" applyFont="1" applyFill="1"/>
    <xf numFmtId="3" fontId="3" fillId="2" borderId="28" xfId="0" applyNumberFormat="1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left" vertical="center"/>
    </xf>
    <xf numFmtId="165" fontId="4" fillId="4" borderId="15" xfId="0" applyNumberFormat="1" applyFont="1" applyFill="1" applyBorder="1" applyAlignment="1">
      <alignment horizontal="center" vertical="center"/>
    </xf>
    <xf numFmtId="3" fontId="2" fillId="2" borderId="20" xfId="1" applyNumberFormat="1" applyFont="1" applyFill="1" applyBorder="1" applyAlignment="1" applyProtection="1">
      <alignment horizontal="center" vertical="center"/>
    </xf>
    <xf numFmtId="166" fontId="1" fillId="2" borderId="16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7" xfId="0" applyFont="1" applyFill="1" applyBorder="1" applyAlignment="1">
      <alignment horizontal="left" vertical="center"/>
    </xf>
    <xf numFmtId="165" fontId="4" fillId="4" borderId="18" xfId="0" applyNumberFormat="1" applyFont="1" applyFill="1" applyBorder="1" applyAlignment="1">
      <alignment horizontal="center" vertical="center"/>
    </xf>
    <xf numFmtId="3" fontId="2" fillId="2" borderId="27" xfId="1" applyNumberFormat="1" applyFont="1" applyFill="1" applyBorder="1" applyAlignment="1" applyProtection="1">
      <alignment horizontal="center" vertical="center"/>
    </xf>
    <xf numFmtId="166" fontId="1" fillId="2" borderId="19" xfId="0" applyNumberFormat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left" vertical="center"/>
    </xf>
    <xf numFmtId="165" fontId="4" fillId="4" borderId="7" xfId="0" applyNumberFormat="1" applyFont="1" applyFill="1" applyBorder="1" applyAlignment="1">
      <alignment horizontal="center" vertical="center"/>
    </xf>
    <xf numFmtId="3" fontId="2" fillId="2" borderId="30" xfId="3" applyNumberFormat="1" applyFont="1" applyFill="1" applyBorder="1" applyAlignment="1">
      <alignment horizontal="center" vertical="center"/>
    </xf>
    <xf numFmtId="166" fontId="1" fillId="2" borderId="2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65" fontId="4" fillId="4" borderId="2" xfId="0" applyNumberFormat="1" applyFont="1" applyFill="1" applyBorder="1" applyAlignment="1">
      <alignment horizontal="center" vertical="center"/>
    </xf>
    <xf numFmtId="166" fontId="1" fillId="2" borderId="3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165" fontId="4" fillId="4" borderId="4" xfId="0" applyNumberFormat="1" applyFont="1" applyFill="1" applyBorder="1" applyAlignment="1">
      <alignment horizontal="center" vertical="center"/>
    </xf>
    <xf numFmtId="3" fontId="2" fillId="2" borderId="6" xfId="3" applyNumberFormat="1" applyFont="1" applyFill="1" applyBorder="1" applyAlignment="1">
      <alignment horizontal="center" vertical="center"/>
    </xf>
    <xf numFmtId="166" fontId="1" fillId="2" borderId="8" xfId="0" applyNumberFormat="1" applyFont="1" applyFill="1" applyBorder="1" applyAlignment="1">
      <alignment horizontal="center" vertical="center"/>
    </xf>
    <xf numFmtId="3" fontId="0" fillId="2" borderId="0" xfId="0" applyNumberFormat="1" applyFill="1" applyAlignment="1">
      <alignment vertical="center"/>
    </xf>
    <xf numFmtId="3" fontId="2" fillId="2" borderId="6" xfId="1" applyNumberFormat="1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165" fontId="4" fillId="4" borderId="9" xfId="0" applyNumberFormat="1" applyFont="1" applyFill="1" applyBorder="1" applyAlignment="1">
      <alignment horizontal="center" vertical="center"/>
    </xf>
    <xf numFmtId="166" fontId="1" fillId="2" borderId="13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65" fontId="4" fillId="4" borderId="10" xfId="0" applyNumberFormat="1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3" fontId="2" fillId="2" borderId="11" xfId="1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3" fontId="2" fillId="2" borderId="29" xfId="1" applyNumberFormat="1" applyFont="1" applyFill="1" applyBorder="1" applyAlignment="1" applyProtection="1">
      <alignment horizontal="center" vertical="center"/>
    </xf>
    <xf numFmtId="3" fontId="2" fillId="2" borderId="29" xfId="3" applyNumberFormat="1" applyFont="1" applyFill="1" applyBorder="1" applyAlignment="1">
      <alignment horizontal="center" vertical="center"/>
    </xf>
    <xf numFmtId="3" fontId="2" fillId="2" borderId="11" xfId="3" applyNumberFormat="1" applyFont="1" applyFill="1" applyBorder="1" applyAlignment="1">
      <alignment horizontal="center" vertical="center"/>
    </xf>
    <xf numFmtId="3" fontId="2" fillId="2" borderId="11" xfId="1" applyNumberFormat="1" applyFill="1" applyBorder="1" applyAlignment="1" applyProtection="1">
      <alignment horizontal="center" vertical="center"/>
    </xf>
    <xf numFmtId="165" fontId="4" fillId="4" borderId="22" xfId="0" applyNumberFormat="1" applyFont="1" applyFill="1" applyBorder="1" applyAlignment="1">
      <alignment horizontal="center" vertical="center"/>
    </xf>
    <xf numFmtId="3" fontId="2" fillId="2" borderId="24" xfId="1" applyNumberFormat="1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2" fontId="1" fillId="2" borderId="13" xfId="0" applyNumberFormat="1" applyFont="1" applyFill="1" applyBorder="1" applyAlignment="1">
      <alignment horizontal="center" vertical="center"/>
    </xf>
    <xf numFmtId="2" fontId="1" fillId="2" borderId="19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left" vertical="center" wrapText="1"/>
    </xf>
    <xf numFmtId="2" fontId="1" fillId="2" borderId="8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left" vertical="center"/>
    </xf>
    <xf numFmtId="3" fontId="2" fillId="2" borderId="28" xfId="1" applyNumberFormat="1" applyFont="1" applyFill="1" applyBorder="1" applyAlignment="1" applyProtection="1">
      <alignment horizontal="center" vertical="center"/>
    </xf>
    <xf numFmtId="3" fontId="2" fillId="2" borderId="30" xfId="1" applyNumberFormat="1" applyFont="1" applyFill="1" applyBorder="1" applyAlignment="1" applyProtection="1">
      <alignment horizontal="center" vertical="center"/>
    </xf>
    <xf numFmtId="3" fontId="2" fillId="2" borderId="6" xfId="1" applyNumberFormat="1" applyFill="1" applyBorder="1" applyAlignment="1" applyProtection="1">
      <alignment horizontal="center" vertical="center"/>
    </xf>
    <xf numFmtId="3" fontId="2" fillId="2" borderId="27" xfId="3" applyNumberFormat="1" applyFont="1" applyFill="1" applyBorder="1" applyAlignment="1">
      <alignment horizontal="center" vertical="center"/>
    </xf>
    <xf numFmtId="2" fontId="1" fillId="2" borderId="23" xfId="0" applyNumberFormat="1" applyFont="1" applyFill="1" applyBorder="1" applyAlignment="1">
      <alignment horizontal="center" vertical="center"/>
    </xf>
    <xf numFmtId="3" fontId="2" fillId="2" borderId="28" xfId="1" applyNumberFormat="1" applyFill="1" applyBorder="1" applyAlignment="1" applyProtection="1">
      <alignment horizontal="center" vertical="center"/>
    </xf>
  </cellXfs>
  <cellStyles count="4">
    <cellStyle name="Обычный" xfId="0" builtinId="0"/>
    <cellStyle name="Пояснение" xfId="1" builtinId="53" customBuiltin="1"/>
    <cellStyle name="Пояснение 2" xfId="3" xr:uid="{00000000-0005-0000-0000-000002000000}"/>
    <cellStyle name="Пояснение 3" xfId="2" xr:uid="{00000000-0005-0000-0000-000003000000}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DCC0"/>
      <rgbColor rgb="FF808080"/>
      <rgbColor rgb="FF9999FF"/>
      <rgbColor rgb="FF993366"/>
      <rgbColor rgb="FFFFFFCC"/>
      <rgbColor rgb="FFCCFFFF"/>
      <rgbColor rgb="FF660066"/>
      <rgbColor rgb="FFFF66CC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146</xdr:row>
      <xdr:rowOff>0</xdr:rowOff>
    </xdr:from>
    <xdr:to>
      <xdr:col>1</xdr:col>
      <xdr:colOff>0</xdr:colOff>
      <xdr:row>147</xdr:row>
      <xdr:rowOff>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6D014E1C-5887-40E9-9AFC-C24C36516206}"/>
            </a:ext>
          </a:extLst>
        </xdr:cNvPr>
        <xdr:cNvSpPr txBox="1">
          <a:spLocks noSelect="1" noChangeArrowheads="1"/>
        </xdr:cNvSpPr>
      </xdr:nvSpPr>
      <xdr:spPr bwMode="auto">
        <a:xfrm>
          <a:off x="0" y="26593800"/>
          <a:ext cx="5772150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6"/>
  <sheetViews>
    <sheetView tabSelected="1" zoomScale="90" zoomScaleNormal="90" workbookViewId="0">
      <selection activeCell="M19" sqref="M19"/>
    </sheetView>
  </sheetViews>
  <sheetFormatPr defaultRowHeight="15" x14ac:dyDescent="0.25"/>
  <cols>
    <col min="1" max="1" width="86.5703125" style="1" customWidth="1"/>
    <col min="2" max="2" width="10.5703125" style="3" customWidth="1"/>
    <col min="3" max="3" width="13.28515625" style="8" customWidth="1"/>
    <col min="4" max="4" width="17.5703125" style="2" customWidth="1"/>
    <col min="5" max="976" width="8.42578125" style="1" customWidth="1"/>
    <col min="977" max="16384" width="9.140625" style="1"/>
  </cols>
  <sheetData>
    <row r="1" spans="1:4" ht="15.75" thickBot="1" x14ac:dyDescent="0.3">
      <c r="A1" s="9"/>
    </row>
    <row r="2" spans="1:4" s="4" customFormat="1" ht="63.75" customHeight="1" thickBot="1" x14ac:dyDescent="0.3">
      <c r="A2" s="5" t="s">
        <v>3</v>
      </c>
      <c r="B2" s="6" t="s">
        <v>0</v>
      </c>
      <c r="C2" s="10" t="s">
        <v>7</v>
      </c>
      <c r="D2" s="7" t="s">
        <v>6</v>
      </c>
    </row>
    <row r="3" spans="1:4" s="15" customFormat="1" x14ac:dyDescent="0.25">
      <c r="A3" s="11" t="s">
        <v>56</v>
      </c>
      <c r="B3" s="12">
        <v>0.45</v>
      </c>
      <c r="C3" s="13">
        <v>290000</v>
      </c>
      <c r="D3" s="14" t="s">
        <v>62</v>
      </c>
    </row>
    <row r="4" spans="1:4" s="15" customFormat="1" x14ac:dyDescent="0.25">
      <c r="A4" s="33" t="s">
        <v>72</v>
      </c>
      <c r="B4" s="34">
        <v>0.45</v>
      </c>
      <c r="C4" s="40">
        <v>290000</v>
      </c>
      <c r="D4" s="35"/>
    </row>
    <row r="5" spans="1:4" s="15" customFormat="1" x14ac:dyDescent="0.25">
      <c r="A5" s="33" t="s">
        <v>78</v>
      </c>
      <c r="B5" s="34">
        <v>1.6639999999999999</v>
      </c>
      <c r="C5" s="44" t="s">
        <v>29</v>
      </c>
      <c r="D5" s="35"/>
    </row>
    <row r="6" spans="1:4" s="15" customFormat="1" x14ac:dyDescent="0.25">
      <c r="A6" s="27" t="s">
        <v>132</v>
      </c>
      <c r="B6" s="28">
        <f>1.69-0.325</f>
        <v>1.365</v>
      </c>
      <c r="C6" s="29">
        <v>200000</v>
      </c>
      <c r="D6" s="30"/>
    </row>
    <row r="7" spans="1:4" s="15" customFormat="1" x14ac:dyDescent="0.25">
      <c r="A7" s="27" t="s">
        <v>54</v>
      </c>
      <c r="B7" s="28">
        <f>3.43+1.425+3.39</f>
        <v>8.245000000000001</v>
      </c>
      <c r="C7" s="29">
        <v>200000</v>
      </c>
      <c r="D7" s="30"/>
    </row>
    <row r="8" spans="1:4" s="15" customFormat="1" x14ac:dyDescent="0.25">
      <c r="A8" s="27" t="s">
        <v>50</v>
      </c>
      <c r="B8" s="28">
        <v>3.3</v>
      </c>
      <c r="C8" s="29">
        <v>200000</v>
      </c>
      <c r="D8" s="30"/>
    </row>
    <row r="9" spans="1:4" s="15" customFormat="1" x14ac:dyDescent="0.25">
      <c r="A9" s="27" t="s">
        <v>51</v>
      </c>
      <c r="B9" s="28">
        <v>2.4359999999999999</v>
      </c>
      <c r="C9" s="29">
        <v>200000</v>
      </c>
      <c r="D9" s="30"/>
    </row>
    <row r="10" spans="1:4" s="15" customFormat="1" x14ac:dyDescent="0.25">
      <c r="A10" s="27" t="s">
        <v>51</v>
      </c>
      <c r="B10" s="28">
        <v>0.41</v>
      </c>
      <c r="C10" s="29">
        <v>200000</v>
      </c>
      <c r="D10" s="30"/>
    </row>
    <row r="11" spans="1:4" s="15" customFormat="1" x14ac:dyDescent="0.25">
      <c r="A11" s="27" t="s">
        <v>53</v>
      </c>
      <c r="B11" s="28">
        <f>4.835-1.62-0.98</f>
        <v>2.2349999999999999</v>
      </c>
      <c r="C11" s="29">
        <v>200000</v>
      </c>
      <c r="D11" s="30"/>
    </row>
    <row r="12" spans="1:4" s="15" customFormat="1" ht="15.75" thickBot="1" x14ac:dyDescent="0.3">
      <c r="A12" s="20" t="s">
        <v>52</v>
      </c>
      <c r="B12" s="21">
        <v>0.67</v>
      </c>
      <c r="C12" s="22">
        <v>200000</v>
      </c>
      <c r="D12" s="23"/>
    </row>
    <row r="13" spans="1:4" s="15" customFormat="1" ht="15.75" thickBot="1" x14ac:dyDescent="0.3">
      <c r="A13" s="24" t="s">
        <v>40</v>
      </c>
      <c r="B13" s="25">
        <f>9.52-3.26</f>
        <v>6.26</v>
      </c>
      <c r="C13" s="56">
        <v>82000</v>
      </c>
      <c r="D13" s="26"/>
    </row>
    <row r="14" spans="1:4" s="15" customFormat="1" x14ac:dyDescent="0.25">
      <c r="A14" s="27" t="s">
        <v>66</v>
      </c>
      <c r="B14" s="28">
        <v>2.35</v>
      </c>
      <c r="C14" s="32">
        <v>92750</v>
      </c>
      <c r="D14" s="37"/>
    </row>
    <row r="15" spans="1:4" s="15" customFormat="1" x14ac:dyDescent="0.25">
      <c r="A15" s="27" t="s">
        <v>68</v>
      </c>
      <c r="B15" s="34">
        <v>2.29</v>
      </c>
      <c r="C15" s="40">
        <v>92750</v>
      </c>
      <c r="D15" s="37"/>
    </row>
    <row r="16" spans="1:4" s="15" customFormat="1" ht="15.75" thickBot="1" x14ac:dyDescent="0.3">
      <c r="A16" s="20" t="s">
        <v>69</v>
      </c>
      <c r="B16" s="38">
        <v>2.14</v>
      </c>
      <c r="C16" s="57">
        <v>92750</v>
      </c>
      <c r="D16" s="39"/>
    </row>
    <row r="17" spans="1:4" s="15" customFormat="1" x14ac:dyDescent="0.25">
      <c r="A17" s="11" t="s">
        <v>1</v>
      </c>
      <c r="B17" s="12">
        <f>4.799-0.2-0.2-0.2-0.2-0.05-0.8</f>
        <v>3.149</v>
      </c>
      <c r="C17" s="13">
        <v>60000</v>
      </c>
      <c r="D17" s="14" t="s">
        <v>106</v>
      </c>
    </row>
    <row r="18" spans="1:4" s="15" customFormat="1" x14ac:dyDescent="0.25">
      <c r="A18" s="27" t="s">
        <v>80</v>
      </c>
      <c r="B18" s="28">
        <v>0.76600000000000001</v>
      </c>
      <c r="C18" s="32">
        <v>75499.5</v>
      </c>
      <c r="D18" s="30"/>
    </row>
    <row r="19" spans="1:4" s="15" customFormat="1" x14ac:dyDescent="0.25">
      <c r="A19" s="33" t="s">
        <v>2</v>
      </c>
      <c r="B19" s="34">
        <f>1.96+3.05-0.035-0.094-0.105-0.073-0.03-0.22-0.013-0.009-0.076-0.16-0.138-0.063-0.01-0.412</f>
        <v>3.5719999999999987</v>
      </c>
      <c r="C19" s="40">
        <v>60000</v>
      </c>
      <c r="D19" s="41"/>
    </row>
    <row r="20" spans="1:4" s="15" customFormat="1" x14ac:dyDescent="0.25">
      <c r="A20" s="33" t="s">
        <v>93</v>
      </c>
      <c r="B20" s="34">
        <f>2.59-0.06-1.27</f>
        <v>1.2599999999999998</v>
      </c>
      <c r="C20" s="40">
        <v>105000</v>
      </c>
      <c r="D20" s="41"/>
    </row>
    <row r="21" spans="1:4" s="15" customFormat="1" x14ac:dyDescent="0.25">
      <c r="A21" s="33" t="s">
        <v>144</v>
      </c>
      <c r="B21" s="34">
        <f>0.5-0.012-0.135</f>
        <v>0.35299999999999998</v>
      </c>
      <c r="C21" s="40">
        <v>143800</v>
      </c>
      <c r="D21" s="41"/>
    </row>
    <row r="22" spans="1:4" s="15" customFormat="1" x14ac:dyDescent="0.25">
      <c r="A22" s="33" t="s">
        <v>145</v>
      </c>
      <c r="B22" s="34">
        <v>0.48499999999999999</v>
      </c>
      <c r="C22" s="40">
        <v>179200</v>
      </c>
      <c r="D22" s="41"/>
    </row>
    <row r="23" spans="1:4" s="15" customFormat="1" x14ac:dyDescent="0.25">
      <c r="A23" s="33" t="s">
        <v>112</v>
      </c>
      <c r="B23" s="34">
        <v>1.62</v>
      </c>
      <c r="C23" s="40">
        <v>350000</v>
      </c>
      <c r="D23" s="41"/>
    </row>
    <row r="24" spans="1:4" s="15" customFormat="1" x14ac:dyDescent="0.25">
      <c r="A24" s="33" t="s">
        <v>113</v>
      </c>
      <c r="B24" s="34">
        <v>1.48</v>
      </c>
      <c r="C24" s="40">
        <v>350000</v>
      </c>
      <c r="D24" s="41"/>
    </row>
    <row r="25" spans="1:4" s="15" customFormat="1" x14ac:dyDescent="0.25">
      <c r="A25" s="33" t="s">
        <v>96</v>
      </c>
      <c r="B25" s="34">
        <f>1.19-0.435</f>
        <v>0.75499999999999989</v>
      </c>
      <c r="C25" s="40">
        <v>350000</v>
      </c>
      <c r="D25" s="41"/>
    </row>
    <row r="26" spans="1:4" s="15" customFormat="1" x14ac:dyDescent="0.25">
      <c r="A26" s="33" t="s">
        <v>114</v>
      </c>
      <c r="B26" s="34">
        <v>0.78</v>
      </c>
      <c r="C26" s="40">
        <v>350000</v>
      </c>
      <c r="D26" s="41"/>
    </row>
    <row r="27" spans="1:4" s="15" customFormat="1" x14ac:dyDescent="0.25">
      <c r="A27" s="33" t="s">
        <v>115</v>
      </c>
      <c r="B27" s="34">
        <v>1.71</v>
      </c>
      <c r="C27" s="40">
        <v>350000</v>
      </c>
      <c r="D27" s="41"/>
    </row>
    <row r="28" spans="1:4" s="15" customFormat="1" x14ac:dyDescent="0.25">
      <c r="A28" s="33" t="s">
        <v>116</v>
      </c>
      <c r="B28" s="34">
        <v>1.75</v>
      </c>
      <c r="C28" s="40">
        <v>297000</v>
      </c>
      <c r="D28" s="41"/>
    </row>
    <row r="29" spans="1:4" s="15" customFormat="1" x14ac:dyDescent="0.25">
      <c r="A29" s="33" t="s">
        <v>94</v>
      </c>
      <c r="B29" s="34">
        <f>1.25-0.435</f>
        <v>0.81499999999999995</v>
      </c>
      <c r="C29" s="40">
        <v>403000</v>
      </c>
      <c r="D29" s="41"/>
    </row>
    <row r="30" spans="1:4" s="15" customFormat="1" x14ac:dyDescent="0.25">
      <c r="A30" s="33" t="s">
        <v>95</v>
      </c>
      <c r="B30" s="34">
        <f>2.02-0.46</f>
        <v>1.56</v>
      </c>
      <c r="C30" s="40">
        <v>340000</v>
      </c>
      <c r="D30" s="41"/>
    </row>
    <row r="31" spans="1:4" s="15" customFormat="1" x14ac:dyDescent="0.25">
      <c r="A31" s="33" t="s">
        <v>82</v>
      </c>
      <c r="B31" s="34">
        <f>0.9+2.44-1.76-1.21-0.0118-0.01-0.003223-0.016-0.015-0.052</f>
        <v>0.2619769999999999</v>
      </c>
      <c r="C31" s="40">
        <v>145000</v>
      </c>
      <c r="D31" s="41" t="s">
        <v>130</v>
      </c>
    </row>
    <row r="32" spans="1:4" s="15" customFormat="1" x14ac:dyDescent="0.25">
      <c r="A32" s="33" t="s">
        <v>83</v>
      </c>
      <c r="B32" s="34">
        <f>2.39+1.2-1.87-1.315</f>
        <v>0.4049999999999998</v>
      </c>
      <c r="C32" s="40">
        <v>145000</v>
      </c>
      <c r="D32" s="41"/>
    </row>
    <row r="33" spans="1:4" s="15" customFormat="1" x14ac:dyDescent="0.25">
      <c r="A33" s="33" t="s">
        <v>87</v>
      </c>
      <c r="B33" s="34">
        <f>1-0.44-0.08</f>
        <v>0.48000000000000004</v>
      </c>
      <c r="C33" s="40">
        <v>131000</v>
      </c>
      <c r="D33" s="41" t="s">
        <v>131</v>
      </c>
    </row>
    <row r="34" spans="1:4" s="15" customFormat="1" x14ac:dyDescent="0.25">
      <c r="A34" s="33" t="s">
        <v>88</v>
      </c>
      <c r="B34" s="34">
        <f>1.32-0.45-0.095</f>
        <v>0.77500000000000013</v>
      </c>
      <c r="C34" s="40">
        <v>131000</v>
      </c>
      <c r="D34" s="41"/>
    </row>
    <row r="35" spans="1:4" s="15" customFormat="1" x14ac:dyDescent="0.25">
      <c r="A35" s="33" t="s">
        <v>31</v>
      </c>
      <c r="B35" s="34">
        <f>4.12+2.84+1.62+1.86</f>
        <v>10.44</v>
      </c>
      <c r="C35" s="40">
        <v>131000</v>
      </c>
      <c r="D35" s="41"/>
    </row>
    <row r="36" spans="1:4" s="15" customFormat="1" x14ac:dyDescent="0.25">
      <c r="A36" s="33" t="s">
        <v>31</v>
      </c>
      <c r="B36" s="34">
        <f>2.16+2.37</f>
        <v>4.53</v>
      </c>
      <c r="C36" s="40">
        <v>131000</v>
      </c>
      <c r="D36" s="41"/>
    </row>
    <row r="37" spans="1:4" s="15" customFormat="1" x14ac:dyDescent="0.25">
      <c r="A37" s="33" t="s">
        <v>89</v>
      </c>
      <c r="B37" s="34">
        <f>1.59-0.45-0.045</f>
        <v>1.0950000000000002</v>
      </c>
      <c r="C37" s="40">
        <v>131000</v>
      </c>
      <c r="D37" s="41"/>
    </row>
    <row r="38" spans="1:4" s="15" customFormat="1" x14ac:dyDescent="0.25">
      <c r="A38" s="33" t="s">
        <v>84</v>
      </c>
      <c r="B38" s="34">
        <f>0.72-0.43</f>
        <v>0.28999999999999998</v>
      </c>
      <c r="C38" s="40">
        <v>131000</v>
      </c>
      <c r="D38" s="41"/>
    </row>
    <row r="39" spans="1:4" s="15" customFormat="1" x14ac:dyDescent="0.25">
      <c r="A39" s="33" t="s">
        <v>84</v>
      </c>
      <c r="B39" s="34">
        <v>1.03</v>
      </c>
      <c r="C39" s="40">
        <v>131000</v>
      </c>
      <c r="D39" s="41"/>
    </row>
    <row r="40" spans="1:4" s="15" customFormat="1" x14ac:dyDescent="0.25">
      <c r="A40" s="33" t="s">
        <v>90</v>
      </c>
      <c r="B40" s="34">
        <f>0.78-0.43-0.006</f>
        <v>0.34400000000000003</v>
      </c>
      <c r="C40" s="40">
        <v>110000</v>
      </c>
      <c r="D40" s="41"/>
    </row>
    <row r="41" spans="1:4" s="15" customFormat="1" x14ac:dyDescent="0.25">
      <c r="A41" s="33" t="s">
        <v>90</v>
      </c>
      <c r="B41" s="34">
        <v>0.9</v>
      </c>
      <c r="C41" s="40">
        <v>110000</v>
      </c>
      <c r="D41" s="41"/>
    </row>
    <row r="42" spans="1:4" s="15" customFormat="1" x14ac:dyDescent="0.25">
      <c r="A42" s="33" t="s">
        <v>85</v>
      </c>
      <c r="B42" s="34">
        <f>1.95-0.43-1.1</f>
        <v>0.41999999999999993</v>
      </c>
      <c r="C42" s="40">
        <v>110000</v>
      </c>
      <c r="D42" s="41"/>
    </row>
    <row r="43" spans="1:4" s="15" customFormat="1" x14ac:dyDescent="0.25">
      <c r="A43" s="33" t="s">
        <v>86</v>
      </c>
      <c r="B43" s="34">
        <f>0.71-0.4-0.055</f>
        <v>0.25499999999999995</v>
      </c>
      <c r="C43" s="40">
        <v>167000</v>
      </c>
      <c r="D43" s="41"/>
    </row>
    <row r="44" spans="1:4" s="15" customFormat="1" x14ac:dyDescent="0.25">
      <c r="A44" s="33" t="s">
        <v>91</v>
      </c>
      <c r="B44" s="34">
        <f>1.87-0.06-0.61-0.98-0.028-0.098-0.014</f>
        <v>8.0000000000000196E-2</v>
      </c>
      <c r="C44" s="40">
        <v>150000</v>
      </c>
      <c r="D44" s="41"/>
    </row>
    <row r="45" spans="1:4" s="15" customFormat="1" x14ac:dyDescent="0.25">
      <c r="A45" s="33" t="s">
        <v>110</v>
      </c>
      <c r="B45" s="34">
        <v>2.29</v>
      </c>
      <c r="C45" s="40">
        <v>150000</v>
      </c>
      <c r="D45" s="41"/>
    </row>
    <row r="46" spans="1:4" s="15" customFormat="1" x14ac:dyDescent="0.25">
      <c r="A46" s="33" t="s">
        <v>92</v>
      </c>
      <c r="B46" s="34">
        <f>1.6-0.65-0.062</f>
        <v>0.88800000000000012</v>
      </c>
      <c r="C46" s="40">
        <v>125000</v>
      </c>
      <c r="D46" s="41"/>
    </row>
    <row r="47" spans="1:4" s="15" customFormat="1" x14ac:dyDescent="0.25">
      <c r="A47" s="33" t="s">
        <v>111</v>
      </c>
      <c r="B47" s="34">
        <v>1.06</v>
      </c>
      <c r="C47" s="40">
        <v>125000</v>
      </c>
      <c r="D47" s="41"/>
    </row>
    <row r="48" spans="1:4" s="15" customFormat="1" x14ac:dyDescent="0.25">
      <c r="A48" s="33" t="s">
        <v>38</v>
      </c>
      <c r="B48" s="34">
        <v>3.92</v>
      </c>
      <c r="C48" s="40">
        <v>211000</v>
      </c>
      <c r="D48" s="41">
        <v>3.64</v>
      </c>
    </row>
    <row r="49" spans="1:4" s="15" customFormat="1" ht="15.75" thickBot="1" x14ac:dyDescent="0.3">
      <c r="A49" s="33" t="s">
        <v>47</v>
      </c>
      <c r="B49" s="34">
        <v>2.3450000000000002</v>
      </c>
      <c r="C49" s="40">
        <v>88000</v>
      </c>
      <c r="D49" s="41"/>
    </row>
    <row r="50" spans="1:4" s="15" customFormat="1" x14ac:dyDescent="0.25">
      <c r="A50" s="11" t="s">
        <v>43</v>
      </c>
      <c r="B50" s="12">
        <f>2.16-0.22</f>
        <v>1.9400000000000002</v>
      </c>
      <c r="C50" s="13">
        <v>43125</v>
      </c>
      <c r="D50" s="36"/>
    </row>
    <row r="51" spans="1:4" s="15" customFormat="1" x14ac:dyDescent="0.25">
      <c r="A51" s="27" t="s">
        <v>59</v>
      </c>
      <c r="B51" s="28">
        <f>5.86</f>
        <v>5.86</v>
      </c>
      <c r="C51" s="32">
        <v>68800</v>
      </c>
      <c r="D51" s="30"/>
    </row>
    <row r="52" spans="1:4" s="15" customFormat="1" x14ac:dyDescent="0.25">
      <c r="A52" s="27" t="s">
        <v>59</v>
      </c>
      <c r="B52" s="28">
        <f>26.81-5.86-0.51-13.49-1.875</f>
        <v>5.0749999999999975</v>
      </c>
      <c r="C52" s="32">
        <v>68800</v>
      </c>
      <c r="D52" s="30"/>
    </row>
    <row r="53" spans="1:4" s="15" customFormat="1" x14ac:dyDescent="0.25">
      <c r="A53" s="27" t="s">
        <v>75</v>
      </c>
      <c r="B53" s="28">
        <v>4.4400000000000004</v>
      </c>
      <c r="C53" s="32">
        <v>75200</v>
      </c>
      <c r="D53" s="30"/>
    </row>
    <row r="54" spans="1:4" s="15" customFormat="1" x14ac:dyDescent="0.25">
      <c r="A54" s="27" t="s">
        <v>76</v>
      </c>
      <c r="B54" s="28">
        <f>10.16</f>
        <v>10.16</v>
      </c>
      <c r="C54" s="32">
        <v>70000</v>
      </c>
      <c r="D54" s="30"/>
    </row>
    <row r="55" spans="1:4" s="15" customFormat="1" x14ac:dyDescent="0.25">
      <c r="A55" s="27" t="s">
        <v>10</v>
      </c>
      <c r="B55" s="28">
        <f>2.04-0.1-0.051-0.013</f>
        <v>1.8760000000000001</v>
      </c>
      <c r="C55" s="32">
        <v>40500</v>
      </c>
      <c r="D55" s="37"/>
    </row>
    <row r="56" spans="1:4" s="15" customFormat="1" x14ac:dyDescent="0.25">
      <c r="A56" s="33" t="s">
        <v>15</v>
      </c>
      <c r="B56" s="34">
        <f>1.05-0.39-0.23-0.01</f>
        <v>0.42000000000000004</v>
      </c>
      <c r="C56" s="40">
        <v>40500</v>
      </c>
      <c r="D56" s="41"/>
    </row>
    <row r="57" spans="1:4" s="15" customFormat="1" x14ac:dyDescent="0.25">
      <c r="A57" s="33" t="s">
        <v>17</v>
      </c>
      <c r="B57" s="34">
        <f>1.79-0.6-0.075-0.112</f>
        <v>1.0029999999999999</v>
      </c>
      <c r="C57" s="40">
        <v>40500</v>
      </c>
      <c r="D57" s="41"/>
    </row>
    <row r="58" spans="1:4" s="15" customFormat="1" x14ac:dyDescent="0.25">
      <c r="A58" s="33" t="s">
        <v>16</v>
      </c>
      <c r="B58" s="34">
        <f>1.43-0.39-0.018-0.017-0.016-0.1-0.047</f>
        <v>0.84200000000000008</v>
      </c>
      <c r="C58" s="40">
        <v>40500</v>
      </c>
      <c r="D58" s="41"/>
    </row>
    <row r="59" spans="1:4" s="15" customFormat="1" x14ac:dyDescent="0.25">
      <c r="A59" s="33" t="s">
        <v>108</v>
      </c>
      <c r="B59" s="38">
        <f>3.22+3.99-6.59</f>
        <v>0.62000000000000099</v>
      </c>
      <c r="C59" s="42">
        <v>40500</v>
      </c>
      <c r="D59" s="37"/>
    </row>
    <row r="60" spans="1:4" s="15" customFormat="1" x14ac:dyDescent="0.25">
      <c r="A60" s="27" t="s">
        <v>146</v>
      </c>
      <c r="B60" s="38">
        <v>1.27</v>
      </c>
      <c r="C60" s="42">
        <v>65000</v>
      </c>
      <c r="D60" s="37"/>
    </row>
    <row r="61" spans="1:4" s="15" customFormat="1" x14ac:dyDescent="0.25">
      <c r="A61" s="27" t="s">
        <v>100</v>
      </c>
      <c r="B61" s="38">
        <f>4.3+4.62+4.65+1.95</f>
        <v>15.52</v>
      </c>
      <c r="C61" s="42">
        <v>40500</v>
      </c>
      <c r="D61" s="37"/>
    </row>
    <row r="62" spans="1:4" s="15" customFormat="1" x14ac:dyDescent="0.25">
      <c r="A62" s="27" t="s">
        <v>18</v>
      </c>
      <c r="B62" s="38">
        <f>4.5+4.62</f>
        <v>9.120000000000001</v>
      </c>
      <c r="C62" s="43">
        <v>40500</v>
      </c>
      <c r="D62" s="30"/>
    </row>
    <row r="63" spans="1:4" s="15" customFormat="1" x14ac:dyDescent="0.25">
      <c r="A63" s="27" t="s">
        <v>18</v>
      </c>
      <c r="B63" s="38">
        <v>3.25</v>
      </c>
      <c r="C63" s="43">
        <v>40500</v>
      </c>
      <c r="D63" s="30"/>
    </row>
    <row r="64" spans="1:4" s="15" customFormat="1" x14ac:dyDescent="0.25">
      <c r="A64" s="33" t="s">
        <v>99</v>
      </c>
      <c r="B64" s="34">
        <f>1.966+1.967</f>
        <v>3.9329999999999998</v>
      </c>
      <c r="C64" s="44">
        <v>40500</v>
      </c>
      <c r="D64" s="35">
        <v>6</v>
      </c>
    </row>
    <row r="65" spans="1:4" s="15" customFormat="1" x14ac:dyDescent="0.25">
      <c r="A65" s="33" t="s">
        <v>109</v>
      </c>
      <c r="B65" s="28">
        <v>4.09</v>
      </c>
      <c r="C65" s="44">
        <v>40500</v>
      </c>
      <c r="D65" s="30"/>
    </row>
    <row r="66" spans="1:4" s="15" customFormat="1" x14ac:dyDescent="0.25">
      <c r="A66" s="33" t="s">
        <v>32</v>
      </c>
      <c r="B66" s="34">
        <f>9.82-1.38-0.215-1.01-2.78</f>
        <v>4.4350000000000023</v>
      </c>
      <c r="C66" s="40">
        <v>82000</v>
      </c>
      <c r="D66" s="35"/>
    </row>
    <row r="67" spans="1:4" s="15" customFormat="1" x14ac:dyDescent="0.25">
      <c r="A67" s="33" t="s">
        <v>32</v>
      </c>
      <c r="B67" s="34">
        <v>2.78</v>
      </c>
      <c r="C67" s="40">
        <v>82000</v>
      </c>
      <c r="D67" s="35"/>
    </row>
    <row r="68" spans="1:4" s="15" customFormat="1" x14ac:dyDescent="0.25">
      <c r="A68" s="33" t="s">
        <v>57</v>
      </c>
      <c r="B68" s="34">
        <v>0.7</v>
      </c>
      <c r="C68" s="45">
        <v>64000</v>
      </c>
      <c r="D68" s="35"/>
    </row>
    <row r="69" spans="1:4" s="15" customFormat="1" x14ac:dyDescent="0.25">
      <c r="A69" s="27" t="s">
        <v>58</v>
      </c>
      <c r="B69" s="28">
        <v>2.77</v>
      </c>
      <c r="C69" s="58">
        <v>50000</v>
      </c>
      <c r="D69" s="30">
        <v>5.3</v>
      </c>
    </row>
    <row r="70" spans="1:4" s="15" customFormat="1" ht="15.75" thickBot="1" x14ac:dyDescent="0.3">
      <c r="A70" s="16" t="s">
        <v>9</v>
      </c>
      <c r="B70" s="46">
        <f>3.1-0.058</f>
        <v>3.0420000000000003</v>
      </c>
      <c r="C70" s="47">
        <v>40500</v>
      </c>
      <c r="D70" s="48"/>
    </row>
    <row r="71" spans="1:4" s="15" customFormat="1" x14ac:dyDescent="0.25">
      <c r="A71" s="11" t="s">
        <v>81</v>
      </c>
      <c r="B71" s="12">
        <v>5.3049999999999997</v>
      </c>
      <c r="C71" s="13">
        <v>59000</v>
      </c>
      <c r="D71" s="14"/>
    </row>
    <row r="72" spans="1:4" s="15" customFormat="1" x14ac:dyDescent="0.25">
      <c r="A72" s="27" t="s">
        <v>5</v>
      </c>
      <c r="B72" s="34">
        <f>4.45-3.14-0.029-0.096-0.072-0.082-0.9</f>
        <v>0.13099999999999989</v>
      </c>
      <c r="C72" s="40">
        <v>45000</v>
      </c>
      <c r="D72" s="41"/>
    </row>
    <row r="73" spans="1:4" s="15" customFormat="1" x14ac:dyDescent="0.25">
      <c r="A73" s="33" t="s">
        <v>42</v>
      </c>
      <c r="B73" s="34">
        <f>1.74-0.875</f>
        <v>0.86499999999999999</v>
      </c>
      <c r="C73" s="40">
        <v>80000</v>
      </c>
      <c r="D73" s="41"/>
    </row>
    <row r="74" spans="1:4" s="15" customFormat="1" x14ac:dyDescent="0.25">
      <c r="A74" s="33" t="s">
        <v>147</v>
      </c>
      <c r="B74" s="34">
        <f>4.76+4.78</f>
        <v>9.5399999999999991</v>
      </c>
      <c r="C74" s="40">
        <v>114000</v>
      </c>
      <c r="D74" s="41"/>
    </row>
    <row r="75" spans="1:4" s="15" customFormat="1" x14ac:dyDescent="0.25">
      <c r="A75" s="27" t="s">
        <v>20</v>
      </c>
      <c r="B75" s="28">
        <f>0.398-0.11</f>
        <v>0.28800000000000003</v>
      </c>
      <c r="C75" s="32">
        <v>46800</v>
      </c>
      <c r="D75" s="37"/>
    </row>
    <row r="76" spans="1:4" s="15" customFormat="1" x14ac:dyDescent="0.25">
      <c r="A76" s="27" t="s">
        <v>21</v>
      </c>
      <c r="B76" s="34">
        <v>2.294</v>
      </c>
      <c r="C76" s="40">
        <v>46800</v>
      </c>
      <c r="D76" s="37"/>
    </row>
    <row r="77" spans="1:4" s="15" customFormat="1" x14ac:dyDescent="0.25">
      <c r="A77" s="27" t="s">
        <v>148</v>
      </c>
      <c r="B77" s="34">
        <v>3.875</v>
      </c>
      <c r="C77" s="40">
        <v>76000</v>
      </c>
      <c r="D77" s="37"/>
    </row>
    <row r="78" spans="1:4" s="15" customFormat="1" x14ac:dyDescent="0.25">
      <c r="A78" s="33" t="s">
        <v>26</v>
      </c>
      <c r="B78" s="34">
        <v>1.78</v>
      </c>
      <c r="C78" s="40">
        <v>58181.25</v>
      </c>
      <c r="D78" s="35"/>
    </row>
    <row r="79" spans="1:4" s="15" customFormat="1" x14ac:dyDescent="0.25">
      <c r="A79" s="33" t="s">
        <v>24</v>
      </c>
      <c r="B79" s="34">
        <f>2.65-0.05-1.005-0.098</f>
        <v>1.4970000000000001</v>
      </c>
      <c r="C79" s="40">
        <v>58181.25</v>
      </c>
      <c r="D79" s="35"/>
    </row>
    <row r="80" spans="1:4" s="15" customFormat="1" x14ac:dyDescent="0.25">
      <c r="A80" s="33" t="s">
        <v>25</v>
      </c>
      <c r="B80" s="34">
        <f>2.95-0.005-0.067-0.21</f>
        <v>2.6680000000000001</v>
      </c>
      <c r="C80" s="40">
        <v>58181.25</v>
      </c>
      <c r="D80" s="35"/>
    </row>
    <row r="81" spans="1:4" s="15" customFormat="1" x14ac:dyDescent="0.25">
      <c r="A81" s="33" t="s">
        <v>22</v>
      </c>
      <c r="B81" s="34">
        <v>1.73</v>
      </c>
      <c r="C81" s="40">
        <v>76050</v>
      </c>
      <c r="D81" s="35"/>
    </row>
    <row r="82" spans="1:4" s="15" customFormat="1" x14ac:dyDescent="0.25">
      <c r="A82" s="27" t="s">
        <v>135</v>
      </c>
      <c r="B82" s="28">
        <f>2.835-0.288-0.068-0.7</f>
        <v>1.7790000000000001</v>
      </c>
      <c r="C82" s="32">
        <v>55000</v>
      </c>
      <c r="D82" s="30"/>
    </row>
    <row r="83" spans="1:4" s="15" customFormat="1" x14ac:dyDescent="0.25">
      <c r="A83" s="27" t="s">
        <v>139</v>
      </c>
      <c r="B83" s="28">
        <v>2.4</v>
      </c>
      <c r="C83" s="32">
        <v>64000</v>
      </c>
      <c r="D83" s="30" t="s">
        <v>141</v>
      </c>
    </row>
    <row r="84" spans="1:4" s="15" customFormat="1" x14ac:dyDescent="0.25">
      <c r="A84" s="27" t="s">
        <v>19</v>
      </c>
      <c r="B84" s="28">
        <f>1.71-0.145</f>
        <v>1.5649999999999999</v>
      </c>
      <c r="C84" s="32">
        <v>55000</v>
      </c>
      <c r="D84" s="30">
        <v>7</v>
      </c>
    </row>
    <row r="85" spans="1:4" s="15" customFormat="1" ht="15.75" thickBot="1" x14ac:dyDescent="0.3">
      <c r="A85" s="33" t="s">
        <v>48</v>
      </c>
      <c r="B85" s="34">
        <f>1.732-0.03</f>
        <v>1.702</v>
      </c>
      <c r="C85" s="44">
        <v>62000</v>
      </c>
      <c r="D85" s="41" t="s">
        <v>136</v>
      </c>
    </row>
    <row r="86" spans="1:4" s="15" customFormat="1" x14ac:dyDescent="0.25">
      <c r="A86" s="11" t="s">
        <v>101</v>
      </c>
      <c r="B86" s="12">
        <v>4.5</v>
      </c>
      <c r="C86" s="13">
        <v>84000</v>
      </c>
      <c r="D86" s="36"/>
    </row>
    <row r="87" spans="1:4" s="15" customFormat="1" x14ac:dyDescent="0.25">
      <c r="A87" s="27" t="s">
        <v>102</v>
      </c>
      <c r="B87" s="28">
        <v>3.16</v>
      </c>
      <c r="C87" s="32">
        <v>95000</v>
      </c>
      <c r="D87" s="37"/>
    </row>
    <row r="88" spans="1:4" s="15" customFormat="1" x14ac:dyDescent="0.25">
      <c r="A88" s="27" t="s">
        <v>103</v>
      </c>
      <c r="B88" s="28">
        <v>4.53</v>
      </c>
      <c r="C88" s="32">
        <v>125000</v>
      </c>
      <c r="D88" s="37"/>
    </row>
    <row r="89" spans="1:4" s="15" customFormat="1" x14ac:dyDescent="0.25">
      <c r="A89" s="27" t="s">
        <v>104</v>
      </c>
      <c r="B89" s="28">
        <v>2.96</v>
      </c>
      <c r="C89" s="32">
        <v>63000</v>
      </c>
      <c r="D89" s="37"/>
    </row>
    <row r="90" spans="1:4" s="15" customFormat="1" x14ac:dyDescent="0.25">
      <c r="A90" s="27" t="s">
        <v>105</v>
      </c>
      <c r="B90" s="28">
        <f>3.72+4.45</f>
        <v>8.17</v>
      </c>
      <c r="C90" s="32">
        <v>63000</v>
      </c>
      <c r="D90" s="37"/>
    </row>
    <row r="91" spans="1:4" s="15" customFormat="1" x14ac:dyDescent="0.25">
      <c r="A91" s="27" t="s">
        <v>67</v>
      </c>
      <c r="B91" s="28">
        <v>1.99</v>
      </c>
      <c r="C91" s="40">
        <v>92750</v>
      </c>
      <c r="D91" s="37"/>
    </row>
    <row r="92" spans="1:4" s="15" customFormat="1" x14ac:dyDescent="0.25">
      <c r="A92" s="27" t="s">
        <v>60</v>
      </c>
      <c r="B92" s="28">
        <f>5.24-4.275</f>
        <v>0.96499999999999986</v>
      </c>
      <c r="C92" s="32">
        <v>71124.75</v>
      </c>
      <c r="D92" s="37" t="s">
        <v>79</v>
      </c>
    </row>
    <row r="93" spans="1:4" s="15" customFormat="1" x14ac:dyDescent="0.25">
      <c r="A93" s="27" t="s">
        <v>27</v>
      </c>
      <c r="B93" s="28">
        <v>2.3199999999999998</v>
      </c>
      <c r="C93" s="32">
        <v>71124.75</v>
      </c>
      <c r="D93" s="37" t="s">
        <v>41</v>
      </c>
    </row>
    <row r="94" spans="1:4" s="15" customFormat="1" x14ac:dyDescent="0.25">
      <c r="A94" s="27" t="s">
        <v>27</v>
      </c>
      <c r="B94" s="34">
        <v>0.44</v>
      </c>
      <c r="C94" s="32">
        <v>71124.75</v>
      </c>
      <c r="D94" s="41" t="s">
        <v>70</v>
      </c>
    </row>
    <row r="95" spans="1:4" s="15" customFormat="1" x14ac:dyDescent="0.25">
      <c r="A95" s="33" t="s">
        <v>133</v>
      </c>
      <c r="B95" s="34">
        <v>3.79</v>
      </c>
      <c r="C95" s="40">
        <v>72200</v>
      </c>
      <c r="D95" s="35"/>
    </row>
    <row r="96" spans="1:4" s="15" customFormat="1" x14ac:dyDescent="0.25">
      <c r="A96" s="33" t="s">
        <v>134</v>
      </c>
      <c r="B96" s="34">
        <v>0.98</v>
      </c>
      <c r="C96" s="40">
        <v>72200</v>
      </c>
      <c r="D96" s="41"/>
    </row>
    <row r="97" spans="1:4" s="15" customFormat="1" ht="15.75" thickBot="1" x14ac:dyDescent="0.3">
      <c r="A97" s="16" t="s">
        <v>64</v>
      </c>
      <c r="B97" s="17">
        <f>4.25-3.728</f>
        <v>0.5219999999999998</v>
      </c>
      <c r="C97" s="18">
        <v>78000</v>
      </c>
      <c r="D97" s="49" t="s">
        <v>65</v>
      </c>
    </row>
    <row r="98" spans="1:4" s="15" customFormat="1" x14ac:dyDescent="0.25">
      <c r="A98" s="27" t="s">
        <v>77</v>
      </c>
      <c r="B98" s="28">
        <f>3.05-0.765</f>
        <v>2.2849999999999997</v>
      </c>
      <c r="C98" s="32">
        <v>133000</v>
      </c>
      <c r="D98" s="30"/>
    </row>
    <row r="99" spans="1:4" s="15" customFormat="1" x14ac:dyDescent="0.25">
      <c r="A99" s="27" t="s">
        <v>138</v>
      </c>
      <c r="B99" s="34">
        <v>1.47</v>
      </c>
      <c r="C99" s="45">
        <v>130000</v>
      </c>
      <c r="D99" s="35"/>
    </row>
    <row r="100" spans="1:4" s="15" customFormat="1" x14ac:dyDescent="0.25">
      <c r="A100" s="27" t="s">
        <v>129</v>
      </c>
      <c r="B100" s="28">
        <v>2</v>
      </c>
      <c r="C100" s="32">
        <v>97000</v>
      </c>
      <c r="D100" s="30"/>
    </row>
    <row r="101" spans="1:4" s="15" customFormat="1" x14ac:dyDescent="0.25">
      <c r="A101" s="27" t="s">
        <v>63</v>
      </c>
      <c r="B101" s="28">
        <f>1.3-0.09</f>
        <v>1.21</v>
      </c>
      <c r="C101" s="32">
        <v>90600</v>
      </c>
      <c r="D101" s="30"/>
    </row>
    <row r="102" spans="1:4" s="15" customFormat="1" x14ac:dyDescent="0.25">
      <c r="A102" s="33" t="s">
        <v>34</v>
      </c>
      <c r="B102" s="34">
        <f>5.7-0.71</f>
        <v>4.99</v>
      </c>
      <c r="C102" s="40">
        <v>93750</v>
      </c>
      <c r="D102" s="35"/>
    </row>
    <row r="103" spans="1:4" s="15" customFormat="1" ht="15.75" thickBot="1" x14ac:dyDescent="0.3">
      <c r="A103" s="20" t="s">
        <v>4</v>
      </c>
      <c r="B103" s="21">
        <f>2.75-1.3-0.054-0.026-0.027-0.046-0.044-0.017-0.485</f>
        <v>0.751</v>
      </c>
      <c r="C103" s="57">
        <v>55000</v>
      </c>
      <c r="D103" s="39"/>
    </row>
    <row r="104" spans="1:4" s="15" customFormat="1" x14ac:dyDescent="0.25">
      <c r="A104" s="11" t="s">
        <v>14</v>
      </c>
      <c r="B104" s="12">
        <f>1.47-0.205-0.03-0.03-0.03-0.03-0.052-0.024</f>
        <v>1.0689999999999997</v>
      </c>
      <c r="C104" s="13">
        <v>95000</v>
      </c>
      <c r="D104" s="36"/>
    </row>
    <row r="105" spans="1:4" s="15" customFormat="1" x14ac:dyDescent="0.25">
      <c r="A105" s="27" t="s">
        <v>137</v>
      </c>
      <c r="B105" s="28">
        <f>2.42-0.022</f>
        <v>2.3980000000000001</v>
      </c>
      <c r="C105" s="32">
        <v>156000</v>
      </c>
      <c r="D105" s="37"/>
    </row>
    <row r="106" spans="1:4" s="15" customFormat="1" ht="15.75" thickBot="1" x14ac:dyDescent="0.3">
      <c r="A106" s="16" t="s">
        <v>44</v>
      </c>
      <c r="B106" s="17">
        <f>0.76-0.08</f>
        <v>0.68</v>
      </c>
      <c r="C106" s="59">
        <v>90500</v>
      </c>
      <c r="D106" s="19"/>
    </row>
    <row r="107" spans="1:4" s="15" customFormat="1" x14ac:dyDescent="0.25">
      <c r="A107" s="11" t="s">
        <v>23</v>
      </c>
      <c r="B107" s="12">
        <f>2.7+3.68+2.55</f>
        <v>8.93</v>
      </c>
      <c r="C107" s="13">
        <v>85000</v>
      </c>
      <c r="D107" s="14">
        <v>8</v>
      </c>
    </row>
    <row r="108" spans="1:4" s="15" customFormat="1" x14ac:dyDescent="0.25">
      <c r="A108" s="27" t="s">
        <v>23</v>
      </c>
      <c r="B108" s="28">
        <f>1.23</f>
        <v>1.23</v>
      </c>
      <c r="C108" s="32">
        <v>85000</v>
      </c>
      <c r="D108" s="30">
        <v>8</v>
      </c>
    </row>
    <row r="109" spans="1:4" s="15" customFormat="1" x14ac:dyDescent="0.25">
      <c r="A109" s="27" t="s">
        <v>37</v>
      </c>
      <c r="B109" s="28">
        <f>3.4+4.86-1.905-0.457-3.272</f>
        <v>2.6259999999999999</v>
      </c>
      <c r="C109" s="32">
        <v>85000</v>
      </c>
      <c r="D109" s="30">
        <v>7</v>
      </c>
    </row>
    <row r="110" spans="1:4" s="15" customFormat="1" x14ac:dyDescent="0.25">
      <c r="A110" s="33" t="s">
        <v>39</v>
      </c>
      <c r="B110" s="34">
        <f>1.99</f>
        <v>1.99</v>
      </c>
      <c r="C110" s="40">
        <v>151000</v>
      </c>
      <c r="D110" s="41"/>
    </row>
    <row r="111" spans="1:4" s="15" customFormat="1" x14ac:dyDescent="0.25">
      <c r="A111" s="27" t="s">
        <v>36</v>
      </c>
      <c r="B111" s="28">
        <f>1.27-0.088</f>
        <v>1.1819999999999999</v>
      </c>
      <c r="C111" s="32">
        <v>96000</v>
      </c>
      <c r="D111" s="30">
        <v>6</v>
      </c>
    </row>
    <row r="112" spans="1:4" s="15" customFormat="1" x14ac:dyDescent="0.25">
      <c r="A112" s="27" t="s">
        <v>33</v>
      </c>
      <c r="B112" s="28">
        <f>4.9+4.1+4.97+4.9+3.22-14.95-0.215-0.018-2.325</f>
        <v>4.5819999999999972</v>
      </c>
      <c r="C112" s="32">
        <v>77000</v>
      </c>
      <c r="D112" s="30">
        <v>6</v>
      </c>
    </row>
    <row r="113" spans="1:4" s="15" customFormat="1" x14ac:dyDescent="0.25">
      <c r="A113" s="27" t="s">
        <v>55</v>
      </c>
      <c r="B113" s="28">
        <f>2.51-0.105</f>
        <v>2.4049999999999998</v>
      </c>
      <c r="C113" s="32">
        <v>74000</v>
      </c>
      <c r="D113" s="30"/>
    </row>
    <row r="114" spans="1:4" s="15" customFormat="1" x14ac:dyDescent="0.25">
      <c r="A114" s="33" t="s">
        <v>71</v>
      </c>
      <c r="B114" s="34">
        <v>1.79</v>
      </c>
      <c r="C114" s="40">
        <v>67000</v>
      </c>
      <c r="D114" s="35"/>
    </row>
    <row r="115" spans="1:4" s="15" customFormat="1" x14ac:dyDescent="0.25">
      <c r="A115" s="33" t="s">
        <v>35</v>
      </c>
      <c r="B115" s="34">
        <f>3.29-1.7</f>
        <v>1.59</v>
      </c>
      <c r="C115" s="40">
        <v>123000</v>
      </c>
      <c r="D115" s="35"/>
    </row>
    <row r="116" spans="1:4" s="15" customFormat="1" x14ac:dyDescent="0.25">
      <c r="A116" s="27" t="s">
        <v>8</v>
      </c>
      <c r="B116" s="28">
        <v>0.34</v>
      </c>
      <c r="C116" s="32">
        <v>136000</v>
      </c>
      <c r="D116" s="37"/>
    </row>
    <row r="117" spans="1:4" s="15" customFormat="1" x14ac:dyDescent="0.25">
      <c r="A117" s="33" t="s">
        <v>74</v>
      </c>
      <c r="B117" s="34">
        <v>2.91</v>
      </c>
      <c r="C117" s="40">
        <v>126000</v>
      </c>
      <c r="D117" s="35"/>
    </row>
    <row r="118" spans="1:4" s="15" customFormat="1" x14ac:dyDescent="0.25">
      <c r="A118" s="33" t="s">
        <v>97</v>
      </c>
      <c r="B118" s="34">
        <f>3.28+3.79+3.22+1.8-0.305-0.045</f>
        <v>11.740000000000002</v>
      </c>
      <c r="C118" s="40">
        <v>86000</v>
      </c>
      <c r="D118" s="41"/>
    </row>
    <row r="119" spans="1:4" s="15" customFormat="1" x14ac:dyDescent="0.25">
      <c r="A119" s="33" t="s">
        <v>46</v>
      </c>
      <c r="B119" s="34">
        <f>3.55-0.189-0.314</f>
        <v>3.0469999999999997</v>
      </c>
      <c r="C119" s="40">
        <v>55000</v>
      </c>
      <c r="D119" s="50"/>
    </row>
    <row r="120" spans="1:4" s="15" customFormat="1" ht="15.75" thickBot="1" x14ac:dyDescent="0.3">
      <c r="A120" s="55" t="s">
        <v>143</v>
      </c>
      <c r="B120" s="46">
        <f>5.68-5.17</f>
        <v>0.50999999999999979</v>
      </c>
      <c r="C120" s="47">
        <v>60000</v>
      </c>
      <c r="D120" s="60"/>
    </row>
    <row r="121" spans="1:4" s="15" customFormat="1" x14ac:dyDescent="0.25">
      <c r="A121" s="27" t="s">
        <v>98</v>
      </c>
      <c r="B121" s="28">
        <v>2.12</v>
      </c>
      <c r="C121" s="29">
        <v>637000</v>
      </c>
      <c r="D121" s="30"/>
    </row>
    <row r="122" spans="1:4" s="15" customFormat="1" x14ac:dyDescent="0.25">
      <c r="A122" s="33" t="s">
        <v>107</v>
      </c>
      <c r="B122" s="34">
        <f>2.5+1.62+2.64+3.91</f>
        <v>10.67</v>
      </c>
      <c r="C122" s="40">
        <v>131000</v>
      </c>
      <c r="D122" s="50"/>
    </row>
    <row r="123" spans="1:4" s="15" customFormat="1" x14ac:dyDescent="0.25">
      <c r="A123" s="33" t="s">
        <v>117</v>
      </c>
      <c r="B123" s="34">
        <v>3.37</v>
      </c>
      <c r="C123" s="40">
        <v>124200</v>
      </c>
      <c r="D123" s="50"/>
    </row>
    <row r="124" spans="1:4" s="15" customFormat="1" x14ac:dyDescent="0.25">
      <c r="A124" s="33" t="s">
        <v>140</v>
      </c>
      <c r="B124" s="34">
        <v>2.5999999999999999E-2</v>
      </c>
      <c r="C124" s="40">
        <v>415000</v>
      </c>
      <c r="D124" s="50"/>
    </row>
    <row r="125" spans="1:4" s="15" customFormat="1" x14ac:dyDescent="0.25">
      <c r="A125" s="33" t="s">
        <v>118</v>
      </c>
      <c r="B125" s="34">
        <v>4.28</v>
      </c>
      <c r="C125" s="40">
        <v>77000</v>
      </c>
      <c r="D125" s="50"/>
    </row>
    <row r="126" spans="1:4" s="15" customFormat="1" x14ac:dyDescent="0.25">
      <c r="A126" s="33" t="s">
        <v>119</v>
      </c>
      <c r="B126" s="34">
        <v>3.88</v>
      </c>
      <c r="C126" s="40">
        <v>80000</v>
      </c>
      <c r="D126" s="50"/>
    </row>
    <row r="127" spans="1:4" s="15" customFormat="1" x14ac:dyDescent="0.25">
      <c r="A127" s="33" t="s">
        <v>121</v>
      </c>
      <c r="B127" s="34">
        <v>3.77</v>
      </c>
      <c r="C127" s="40">
        <v>58000</v>
      </c>
      <c r="D127" s="50"/>
    </row>
    <row r="128" spans="1:4" s="15" customFormat="1" x14ac:dyDescent="0.25">
      <c r="A128" s="33" t="s">
        <v>122</v>
      </c>
      <c r="B128" s="34">
        <v>4.0999999999999996</v>
      </c>
      <c r="C128" s="40">
        <v>58000</v>
      </c>
      <c r="D128" s="50"/>
    </row>
    <row r="129" spans="1:7" s="15" customFormat="1" x14ac:dyDescent="0.25">
      <c r="A129" s="33" t="s">
        <v>124</v>
      </c>
      <c r="B129" s="34">
        <v>3.2</v>
      </c>
      <c r="C129" s="40">
        <v>66000</v>
      </c>
      <c r="D129" s="50"/>
    </row>
    <row r="130" spans="1:7" s="15" customFormat="1" x14ac:dyDescent="0.25">
      <c r="A130" s="33" t="s">
        <v>123</v>
      </c>
      <c r="B130" s="34">
        <v>3.21</v>
      </c>
      <c r="C130" s="40">
        <v>58000</v>
      </c>
      <c r="D130" s="50"/>
    </row>
    <row r="131" spans="1:7" s="15" customFormat="1" ht="15.75" thickBot="1" x14ac:dyDescent="0.3">
      <c r="A131" s="16" t="s">
        <v>120</v>
      </c>
      <c r="B131" s="17">
        <v>2.16</v>
      </c>
      <c r="C131" s="18">
        <v>69000</v>
      </c>
      <c r="D131" s="51"/>
    </row>
    <row r="132" spans="1:7" s="15" customFormat="1" x14ac:dyDescent="0.25">
      <c r="A132" s="11" t="s">
        <v>49</v>
      </c>
      <c r="B132" s="12">
        <f>15.07-2.35-7.909</f>
        <v>4.8110000000000008</v>
      </c>
      <c r="C132" s="13">
        <v>138750</v>
      </c>
      <c r="D132" s="52"/>
    </row>
    <row r="133" spans="1:7" s="15" customFormat="1" x14ac:dyDescent="0.25">
      <c r="A133" s="27" t="s">
        <v>125</v>
      </c>
      <c r="B133" s="28">
        <f>1.5+2.84</f>
        <v>4.34</v>
      </c>
      <c r="C133" s="32">
        <v>94500</v>
      </c>
      <c r="D133" s="53"/>
    </row>
    <row r="134" spans="1:7" s="15" customFormat="1" x14ac:dyDescent="0.25">
      <c r="A134" s="33" t="s">
        <v>142</v>
      </c>
      <c r="B134" s="34">
        <f>2.97-0.164-0.46</f>
        <v>2.3460000000000001</v>
      </c>
      <c r="C134" s="45">
        <v>82000</v>
      </c>
      <c r="D134" s="50">
        <v>3.83</v>
      </c>
      <c r="F134" s="31"/>
      <c r="G134" s="31"/>
    </row>
    <row r="135" spans="1:7" s="15" customFormat="1" x14ac:dyDescent="0.25">
      <c r="A135" s="33" t="s">
        <v>126</v>
      </c>
      <c r="B135" s="34">
        <v>4.83</v>
      </c>
      <c r="C135" s="40">
        <v>99400</v>
      </c>
      <c r="D135" s="50"/>
    </row>
    <row r="136" spans="1:7" s="15" customFormat="1" x14ac:dyDescent="0.25">
      <c r="A136" s="33" t="s">
        <v>127</v>
      </c>
      <c r="B136" s="34">
        <v>1.39</v>
      </c>
      <c r="C136" s="40">
        <v>99400</v>
      </c>
      <c r="D136" s="50"/>
    </row>
    <row r="137" spans="1:7" s="15" customFormat="1" ht="15.75" thickBot="1" x14ac:dyDescent="0.3">
      <c r="A137" s="16" t="s">
        <v>128</v>
      </c>
      <c r="B137" s="34">
        <v>3.63</v>
      </c>
      <c r="C137" s="18">
        <v>100400</v>
      </c>
      <c r="D137" s="51"/>
    </row>
    <row r="138" spans="1:7" s="15" customFormat="1" ht="15.75" thickBot="1" x14ac:dyDescent="0.3">
      <c r="A138" s="24" t="s">
        <v>45</v>
      </c>
      <c r="B138" s="25">
        <f>5.98-0.195-0.1-0.195-0.455-0.115</f>
        <v>4.92</v>
      </c>
      <c r="C138" s="61">
        <v>186900</v>
      </c>
      <c r="D138" s="54"/>
    </row>
    <row r="139" spans="1:7" s="15" customFormat="1" x14ac:dyDescent="0.25">
      <c r="A139" s="33" t="s">
        <v>61</v>
      </c>
      <c r="B139" s="34">
        <v>3.48</v>
      </c>
      <c r="C139" s="40">
        <v>88000</v>
      </c>
      <c r="D139" s="41"/>
    </row>
    <row r="140" spans="1:7" s="15" customFormat="1" x14ac:dyDescent="0.25">
      <c r="A140" s="33" t="s">
        <v>61</v>
      </c>
      <c r="B140" s="34">
        <f>4.12+4.14+4.68+4.7</f>
        <v>17.64</v>
      </c>
      <c r="C140" s="40">
        <v>88000</v>
      </c>
      <c r="D140" s="41"/>
    </row>
    <row r="141" spans="1:7" s="15" customFormat="1" ht="15.75" thickBot="1" x14ac:dyDescent="0.3">
      <c r="A141" s="33" t="s">
        <v>61</v>
      </c>
      <c r="B141" s="34">
        <f>4.15+4.16+4.19+5.34</f>
        <v>17.84</v>
      </c>
      <c r="C141" s="40">
        <v>88000</v>
      </c>
      <c r="D141" s="41"/>
    </row>
    <row r="142" spans="1:7" s="15" customFormat="1" x14ac:dyDescent="0.25">
      <c r="A142" s="11" t="s">
        <v>11</v>
      </c>
      <c r="B142" s="12">
        <v>0.94099999999999995</v>
      </c>
      <c r="C142" s="13">
        <v>728000</v>
      </c>
      <c r="D142" s="36"/>
    </row>
    <row r="143" spans="1:7" s="15" customFormat="1" x14ac:dyDescent="0.25">
      <c r="A143" s="33" t="s">
        <v>12</v>
      </c>
      <c r="B143" s="34">
        <v>0.22500000000000001</v>
      </c>
      <c r="C143" s="40">
        <v>613000</v>
      </c>
      <c r="D143" s="41"/>
    </row>
    <row r="144" spans="1:7" s="15" customFormat="1" ht="15.75" thickBot="1" x14ac:dyDescent="0.3">
      <c r="A144" s="16" t="s">
        <v>13</v>
      </c>
      <c r="B144" s="17">
        <v>0.161</v>
      </c>
      <c r="C144" s="18">
        <v>621000</v>
      </c>
      <c r="D144" s="49"/>
    </row>
    <row r="145" spans="1:4" s="15" customFormat="1" x14ac:dyDescent="0.25">
      <c r="A145" s="11" t="s">
        <v>28</v>
      </c>
      <c r="B145" s="12">
        <v>7.46</v>
      </c>
      <c r="C145" s="13">
        <v>145000</v>
      </c>
      <c r="D145" s="36" t="s">
        <v>73</v>
      </c>
    </row>
    <row r="146" spans="1:4" s="15" customFormat="1" ht="15.75" thickBot="1" x14ac:dyDescent="0.3">
      <c r="A146" s="55" t="s">
        <v>30</v>
      </c>
      <c r="B146" s="46">
        <f>0.924+0.293</f>
        <v>1.2170000000000001</v>
      </c>
      <c r="C146" s="47" t="s">
        <v>29</v>
      </c>
      <c r="D146" s="48"/>
    </row>
  </sheetData>
  <autoFilter ref="A2:D146" xr:uid="{00000000-0009-0000-0000-000000000000}"/>
  <sortState xmlns:xlrd2="http://schemas.microsoft.com/office/spreadsheetml/2017/richdata2" ref="A133:D133">
    <sortCondition ref="A133"/>
  </sortState>
  <phoneticPr fontId="8" type="noConversion"/>
  <pageMargins left="0.39370078740157483" right="0.39370078740157483" top="0.78740157480314965" bottom="0.78740157480314965" header="0.51181102362204722" footer="0.51181102362204722"/>
  <pageSetup paperSize="9" scale="58" firstPageNumber="0" fitToHeight="3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Наличие по металлу</dc:subject>
  <dc:creator>Росметаллопрокат</dc:creator>
  <dc:description/>
  <cp:lastModifiedBy>Мерзляков Виталя</cp:lastModifiedBy>
  <cp:revision>211</cp:revision>
  <cp:lastPrinted>2025-09-19T04:33:43Z</cp:lastPrinted>
  <dcterms:created xsi:type="dcterms:W3CDTF">2016-05-23T12:24:57Z</dcterms:created>
  <dcterms:modified xsi:type="dcterms:W3CDTF">2025-09-19T10:14:44Z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